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13_ncr:1_{0FA397EF-CD0D-401C-86AD-EEC648AFCCDC}" xr6:coauthVersionLast="45" xr6:coauthVersionMax="45" xr10:uidLastSave="{00000000-0000-0000-0000-000000000000}"/>
  <bookViews>
    <workbookView xWindow="-120" yWindow="-120" windowWidth="24240" windowHeight="13140" activeTab="1" xr2:uid="{F5AC34D0-1AB9-40A8-867A-7C16949398E0}"/>
  </bookViews>
  <sheets>
    <sheet name="Canadian Percific" sheetId="1" r:id="rId1"/>
    <sheet name="C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2" l="1"/>
  <c r="L10" i="2"/>
  <c r="M10" i="2"/>
  <c r="N10" i="2"/>
  <c r="O10" i="2"/>
  <c r="K10" i="2"/>
  <c r="K11" i="2" s="1"/>
  <c r="F30" i="2"/>
  <c r="F5" i="2"/>
  <c r="F8" i="2" s="1"/>
  <c r="F7" i="2"/>
  <c r="D37" i="2"/>
  <c r="E6" i="2" s="1"/>
  <c r="E33" i="1"/>
  <c r="K9" i="1"/>
  <c r="D34" i="1"/>
  <c r="E5" i="1" s="1"/>
  <c r="G5" i="1" s="1"/>
  <c r="F25" i="1"/>
  <c r="F23" i="1"/>
  <c r="F22" i="1"/>
  <c r="F20" i="1"/>
  <c r="F16" i="1"/>
  <c r="F17" i="1"/>
  <c r="F18" i="1"/>
  <c r="F19" i="1"/>
  <c r="F14" i="1"/>
  <c r="F13" i="1"/>
  <c r="F12" i="1"/>
  <c r="F11" i="1"/>
  <c r="F10" i="1"/>
  <c r="F9" i="1"/>
  <c r="F8" i="1"/>
  <c r="G5" i="2" l="1"/>
  <c r="F6" i="2"/>
  <c r="E29" i="2"/>
  <c r="G29" i="2" s="1"/>
  <c r="E21" i="2"/>
  <c r="G21" i="2" s="1"/>
  <c r="E13" i="2"/>
  <c r="G13" i="2" s="1"/>
  <c r="E9" i="2"/>
  <c r="E36" i="2"/>
  <c r="G36" i="2" s="1"/>
  <c r="E32" i="2"/>
  <c r="G32" i="2" s="1"/>
  <c r="E24" i="2"/>
  <c r="G24" i="2" s="1"/>
  <c r="E16" i="2"/>
  <c r="G16" i="2" s="1"/>
  <c r="E8" i="2"/>
  <c r="G8" i="2" s="1"/>
  <c r="E31" i="2"/>
  <c r="G31" i="2" s="1"/>
  <c r="E11" i="2"/>
  <c r="G11" i="2" s="1"/>
  <c r="E7" i="2"/>
  <c r="G7" i="2" s="1"/>
  <c r="E33" i="2"/>
  <c r="G33" i="2" s="1"/>
  <c r="E25" i="2"/>
  <c r="G25" i="2" s="1"/>
  <c r="E17" i="2"/>
  <c r="G17" i="2" s="1"/>
  <c r="E5" i="2"/>
  <c r="E28" i="2"/>
  <c r="G28" i="2" s="1"/>
  <c r="E20" i="2"/>
  <c r="G20" i="2" s="1"/>
  <c r="E12" i="2"/>
  <c r="G12" i="2" s="1"/>
  <c r="E4" i="2"/>
  <c r="G4" i="2" s="1"/>
  <c r="E35" i="2"/>
  <c r="G35" i="2" s="1"/>
  <c r="E27" i="2"/>
  <c r="G27" i="2" s="1"/>
  <c r="E23" i="2"/>
  <c r="G23" i="2" s="1"/>
  <c r="E19" i="2"/>
  <c r="G19" i="2" s="1"/>
  <c r="E15" i="2"/>
  <c r="G15" i="2" s="1"/>
  <c r="E34" i="2"/>
  <c r="G34" i="2" s="1"/>
  <c r="E30" i="2"/>
  <c r="G30" i="2" s="1"/>
  <c r="E26" i="2"/>
  <c r="G26" i="2" s="1"/>
  <c r="E22" i="2"/>
  <c r="G22" i="2" s="1"/>
  <c r="E18" i="2"/>
  <c r="G18" i="2" s="1"/>
  <c r="E14" i="2"/>
  <c r="G14" i="2" s="1"/>
  <c r="E10" i="2"/>
  <c r="G10" i="2" s="1"/>
  <c r="E3" i="2"/>
  <c r="G3" i="2" s="1"/>
  <c r="E32" i="1"/>
  <c r="G32" i="1" s="1"/>
  <c r="E28" i="1"/>
  <c r="G28" i="1" s="1"/>
  <c r="E24" i="1"/>
  <c r="G24" i="1" s="1"/>
  <c r="E20" i="1"/>
  <c r="G20" i="1" s="1"/>
  <c r="E16" i="1"/>
  <c r="G16" i="1" s="1"/>
  <c r="E12" i="1"/>
  <c r="G12" i="1" s="1"/>
  <c r="E8" i="1"/>
  <c r="G8" i="1" s="1"/>
  <c r="E4" i="1"/>
  <c r="G4" i="1" s="1"/>
  <c r="E31" i="1"/>
  <c r="G31" i="1" s="1"/>
  <c r="E27" i="1"/>
  <c r="G27" i="1" s="1"/>
  <c r="E23" i="1"/>
  <c r="G23" i="1" s="1"/>
  <c r="E19" i="1"/>
  <c r="G19" i="1" s="1"/>
  <c r="E15" i="1"/>
  <c r="G15" i="1" s="1"/>
  <c r="E11" i="1"/>
  <c r="G11" i="1" s="1"/>
  <c r="E7" i="1"/>
  <c r="G7" i="1" s="1"/>
  <c r="E18" i="1"/>
  <c r="G18" i="1" s="1"/>
  <c r="E30" i="1"/>
  <c r="G30" i="1" s="1"/>
  <c r="E26" i="1"/>
  <c r="G26" i="1" s="1"/>
  <c r="E22" i="1"/>
  <c r="G22" i="1" s="1"/>
  <c r="E14" i="1"/>
  <c r="G14" i="1" s="1"/>
  <c r="E10" i="1"/>
  <c r="G10" i="1" s="1"/>
  <c r="E6" i="1"/>
  <c r="G6" i="1" s="1"/>
  <c r="G33" i="1"/>
  <c r="E29" i="1"/>
  <c r="G29" i="1" s="1"/>
  <c r="E25" i="1"/>
  <c r="G25" i="1" s="1"/>
  <c r="E21" i="1"/>
  <c r="G21" i="1" s="1"/>
  <c r="E17" i="1"/>
  <c r="G17" i="1" s="1"/>
  <c r="E13" i="1"/>
  <c r="G13" i="1" s="1"/>
  <c r="E9" i="1"/>
  <c r="G9" i="1" s="1"/>
  <c r="G6" i="2" l="1"/>
  <c r="G37" i="2" s="1"/>
  <c r="F9" i="2"/>
  <c r="G9" i="2" s="1"/>
  <c r="G34" i="1"/>
  <c r="G35" i="1" s="1"/>
</calcChain>
</file>

<file path=xl/sharedStrings.xml><?xml version="1.0" encoding="utf-8"?>
<sst xmlns="http://schemas.openxmlformats.org/spreadsheetml/2006/main" count="96" uniqueCount="60">
  <si>
    <t>10 -year notes</t>
  </si>
  <si>
    <t>30 year Debenture</t>
  </si>
  <si>
    <t>10-year Medium term notes</t>
  </si>
  <si>
    <t>10-year notes</t>
  </si>
  <si>
    <t>12.5-year notes</t>
  </si>
  <si>
    <t>10.5-year Notes</t>
  </si>
  <si>
    <t>10- year Notes</t>
  </si>
  <si>
    <t>30- year Debentures</t>
  </si>
  <si>
    <t>20- year Notes</t>
  </si>
  <si>
    <t>30 -Year Notes</t>
  </si>
  <si>
    <t>100-years notes</t>
  </si>
  <si>
    <t>5-year promissory notes</t>
  </si>
  <si>
    <t>Senior secured notes</t>
  </si>
  <si>
    <t>Security Equipments Notes</t>
  </si>
  <si>
    <t>Equipment Trust Certifictes</t>
  </si>
  <si>
    <t>Obligation under Finance lease</t>
  </si>
  <si>
    <t>Commercial paper</t>
  </si>
  <si>
    <t>Term</t>
  </si>
  <si>
    <t>Maturity</t>
  </si>
  <si>
    <t>perpetual 4% CDS</t>
  </si>
  <si>
    <t>unamortized fees on long term debt</t>
  </si>
  <si>
    <t>long term debt matuaring in less than 1 year</t>
  </si>
  <si>
    <t>% of the total</t>
  </si>
  <si>
    <t>YTM</t>
  </si>
  <si>
    <t>Coupon</t>
  </si>
  <si>
    <t xml:space="preserve"> Yield</t>
  </si>
  <si>
    <t>Total Debt</t>
  </si>
  <si>
    <t>Interest Expense</t>
  </si>
  <si>
    <t>Total Debt</t>
  </si>
  <si>
    <t>Efective interest rate</t>
  </si>
  <si>
    <t>Average  cost of debt</t>
  </si>
  <si>
    <t>Cost of Debt</t>
  </si>
  <si>
    <t>Canadian Pacific Railway Limited</t>
  </si>
  <si>
    <t>Cost  of debt</t>
  </si>
  <si>
    <t>Alternative Method</t>
  </si>
  <si>
    <t xml:space="preserve"> 2-year notes</t>
  </si>
  <si>
    <t>7-year notes</t>
  </si>
  <si>
    <t>30-year debatures</t>
  </si>
  <si>
    <t>30-year notes</t>
  </si>
  <si>
    <t>PURS</t>
  </si>
  <si>
    <t>50-year notes</t>
  </si>
  <si>
    <t>100-year debatures</t>
  </si>
  <si>
    <t>AR securitization</t>
  </si>
  <si>
    <t xml:space="preserve">Finance lease  </t>
  </si>
  <si>
    <t>less Un arostizeddiscount</t>
  </si>
  <si>
    <t>Current portion of long term debt</t>
  </si>
  <si>
    <t>non-interest bearing surbodinateloan</t>
  </si>
  <si>
    <t xml:space="preserve"> </t>
  </si>
  <si>
    <t>https://www.ceicdata.com/en/canada/money-market-and-policy-rates-annual/ca-commercial-paper-rate</t>
  </si>
  <si>
    <t>Interest expense</t>
  </si>
  <si>
    <t>Cost of debt</t>
  </si>
  <si>
    <t>Canadian National Railway</t>
  </si>
  <si>
    <t>https://www.sec.gov/Archives/edgar/data/16868/000095010305000504/mar2305_40f.htm</t>
  </si>
  <si>
    <t>https://www.marketwatch.com/investing/bond/tmbmbca-03m?countrycode=bx</t>
  </si>
  <si>
    <t>https://ycharts.com/indicators/canada_5_year_benchmark_bond_yield#:~:text=Canada%205%20Year%20Benchmark%20Bond%20Yield%20is%20at%200.47%25%2C%20compared,long%20term%20average%20of%203.37%25.</t>
  </si>
  <si>
    <t>https://www.bankofcanada.ca/rates/interest-rates/canadian-bonds/</t>
  </si>
  <si>
    <t>https://www.bankofcanada.ca/rates/interest-rates/lookup-bond-yields/</t>
  </si>
  <si>
    <t>https://sec.report/Document/0001193125-20-124561/</t>
  </si>
  <si>
    <t>Sources</t>
  </si>
  <si>
    <t>Cost of Debt Estimation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</si>
</sst>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82" formatCode="_(&quot;$&quot;* #,##0_);_(&quot;$&quot;* \(#,##0\);_(&quot;$&quot;* &quot;-&quot;??_);_(@_)"/>
    <numFmt numFmtId="185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2"/>
      <color rgb="FF191919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</cellStyleXfs>
  <cellXfs count="36">
    <xf numFmtId="0" fontId="0" fillId="0" borderId="0" xfId="0"/>
    <xf numFmtId="0" fontId="6" fillId="2" borderId="0" xfId="3" applyFont="1" applyFill="1" applyAlignment="1">
      <alignment horizontal="center"/>
    </xf>
    <xf numFmtId="0" fontId="0" fillId="2" borderId="0" xfId="0" applyFill="1"/>
    <xf numFmtId="0" fontId="4" fillId="2" borderId="1" xfId="4" applyFill="1" applyAlignment="1">
      <alignment horizontal="center"/>
    </xf>
    <xf numFmtId="164" fontId="0" fillId="2" borderId="0" xfId="1" applyNumberFormat="1" applyFont="1" applyFill="1" applyAlignment="1">
      <alignment horizontal="right"/>
    </xf>
    <xf numFmtId="0" fontId="0" fillId="2" borderId="0" xfId="0" applyFill="1" applyAlignment="1">
      <alignment wrapText="1"/>
    </xf>
    <xf numFmtId="0" fontId="0" fillId="2" borderId="4" xfId="0" applyFill="1" applyBorder="1"/>
    <xf numFmtId="182" fontId="0" fillId="2" borderId="4" xfId="0" applyNumberFormat="1" applyFill="1" applyBorder="1"/>
    <xf numFmtId="164" fontId="0" fillId="2" borderId="0" xfId="1" applyNumberFormat="1" applyFont="1" applyFill="1"/>
    <xf numFmtId="17" fontId="0" fillId="2" borderId="0" xfId="0" applyNumberFormat="1" applyFill="1"/>
    <xf numFmtId="164" fontId="0" fillId="2" borderId="0" xfId="0" applyNumberFormat="1" applyFill="1"/>
    <xf numFmtId="10" fontId="0" fillId="2" borderId="4" xfId="1" applyNumberFormat="1" applyFont="1" applyFill="1" applyBorder="1"/>
    <xf numFmtId="0" fontId="5" fillId="2" borderId="4" xfId="0" applyFont="1" applyFill="1" applyBorder="1"/>
    <xf numFmtId="10" fontId="5" fillId="2" borderId="4" xfId="0" applyNumberFormat="1" applyFont="1" applyFill="1" applyBorder="1"/>
    <xf numFmtId="164" fontId="0" fillId="2" borderId="2" xfId="1" applyNumberFormat="1" applyFont="1" applyFill="1" applyBorder="1"/>
    <xf numFmtId="0" fontId="0" fillId="2" borderId="2" xfId="0" applyFill="1" applyBorder="1"/>
    <xf numFmtId="164" fontId="0" fillId="2" borderId="2" xfId="0" applyNumberFormat="1" applyFill="1" applyBorder="1"/>
    <xf numFmtId="0" fontId="5" fillId="2" borderId="5" xfId="0" applyFont="1" applyFill="1" applyBorder="1"/>
    <xf numFmtId="9" fontId="5" fillId="2" borderId="5" xfId="0" applyNumberFormat="1" applyFont="1" applyFill="1" applyBorder="1"/>
    <xf numFmtId="164" fontId="5" fillId="2" borderId="0" xfId="1" applyNumberFormat="1" applyFont="1" applyFill="1"/>
    <xf numFmtId="0" fontId="6" fillId="2" borderId="0" xfId="3" applyNumberFormat="1" applyFont="1" applyFill="1" applyAlignment="1">
      <alignment horizontal="center"/>
    </xf>
    <xf numFmtId="0" fontId="4" fillId="2" borderId="1" xfId="4" applyNumberFormat="1" applyFill="1" applyAlignment="1">
      <alignment horizontal="center"/>
    </xf>
    <xf numFmtId="10" fontId="0" fillId="2" borderId="0" xfId="1" applyNumberFormat="1" applyFont="1" applyFill="1"/>
    <xf numFmtId="0" fontId="0" fillId="2" borderId="0" xfId="1" applyNumberFormat="1" applyFont="1" applyFill="1"/>
    <xf numFmtId="185" fontId="0" fillId="2" borderId="0" xfId="2" applyNumberFormat="1" applyFont="1" applyFill="1"/>
    <xf numFmtId="10" fontId="0" fillId="2" borderId="0" xfId="0" applyNumberFormat="1" applyFill="1"/>
    <xf numFmtId="44" fontId="0" fillId="2" borderId="4" xfId="0" applyNumberFormat="1" applyFill="1" applyBorder="1"/>
    <xf numFmtId="9" fontId="0" fillId="2" borderId="4" xfId="0" applyNumberFormat="1" applyFill="1" applyBorder="1"/>
    <xf numFmtId="10" fontId="7" fillId="2" borderId="0" xfId="0" applyNumberFormat="1" applyFont="1" applyFill="1"/>
    <xf numFmtId="10" fontId="0" fillId="2" borderId="2" xfId="1" applyNumberFormat="1" applyFont="1" applyFill="1" applyBorder="1"/>
    <xf numFmtId="0" fontId="0" fillId="2" borderId="2" xfId="1" applyNumberFormat="1" applyFont="1" applyFill="1" applyBorder="1"/>
    <xf numFmtId="185" fontId="0" fillId="2" borderId="2" xfId="2" applyNumberFormat="1" applyFont="1" applyFill="1" applyBorder="1"/>
    <xf numFmtId="10" fontId="0" fillId="2" borderId="3" xfId="1" applyNumberFormat="1" applyFont="1" applyFill="1" applyBorder="1"/>
    <xf numFmtId="10" fontId="0" fillId="2" borderId="3" xfId="0" applyNumberFormat="1" applyFill="1" applyBorder="1"/>
    <xf numFmtId="43" fontId="0" fillId="2" borderId="0" xfId="2" applyFont="1" applyFill="1"/>
    <xf numFmtId="9" fontId="0" fillId="2" borderId="2" xfId="0" applyNumberFormat="1" applyFill="1" applyBorder="1"/>
  </cellXfs>
  <cellStyles count="5">
    <cellStyle name="Comma" xfId="2" builtinId="3"/>
    <cellStyle name="Heading 1" xfId="4" builtinId="16"/>
    <cellStyle name="Normal" xfId="0" builtinId="0"/>
    <cellStyle name="Percent" xfId="1" builtinId="5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D8D84-B8B9-4339-AF54-E5AE0AA96B45}">
  <dimension ref="A1:O40"/>
  <sheetViews>
    <sheetView workbookViewId="0">
      <selection activeCell="M2" sqref="M2"/>
    </sheetView>
  </sheetViews>
  <sheetFormatPr defaultRowHeight="15" x14ac:dyDescent="0.25"/>
  <cols>
    <col min="1" max="1" width="17.42578125" style="8" bestFit="1" customWidth="1"/>
    <col min="2" max="2" width="29" style="2" bestFit="1" customWidth="1"/>
    <col min="3" max="4" width="9.140625" style="2"/>
    <col min="5" max="5" width="12.85546875" style="2" bestFit="1" customWidth="1"/>
    <col min="6" max="6" width="11.85546875" style="2" bestFit="1" customWidth="1"/>
    <col min="7" max="7" width="11.85546875" style="2" customWidth="1"/>
    <col min="8" max="9" width="9.140625" style="2"/>
    <col min="10" max="10" width="19.85546875" style="2" bestFit="1" customWidth="1"/>
    <col min="11" max="15" width="11.5703125" style="2" bestFit="1" customWidth="1"/>
    <col min="16" max="16384" width="9.140625" style="2"/>
  </cols>
  <sheetData>
    <row r="1" spans="1:15" ht="23.25" x14ac:dyDescent="0.35">
      <c r="A1" s="1" t="s">
        <v>32</v>
      </c>
      <c r="B1" s="1"/>
      <c r="C1" s="1"/>
      <c r="D1" s="1"/>
      <c r="E1" s="1"/>
      <c r="F1" s="1"/>
      <c r="G1" s="1"/>
    </row>
    <row r="2" spans="1:15" ht="20.25" thickBot="1" x14ac:dyDescent="0.35">
      <c r="A2" s="3" t="s">
        <v>33</v>
      </c>
      <c r="B2" s="3"/>
      <c r="C2" s="3"/>
      <c r="D2" s="3"/>
      <c r="E2" s="3"/>
      <c r="F2" s="3"/>
      <c r="G2" s="3"/>
      <c r="M2" s="2" t="s">
        <v>34</v>
      </c>
    </row>
    <row r="3" spans="1:15" ht="15.75" thickTop="1" x14ac:dyDescent="0.25">
      <c r="A3" s="4" t="s">
        <v>24</v>
      </c>
      <c r="B3" s="2" t="s">
        <v>17</v>
      </c>
      <c r="C3" s="2" t="s">
        <v>18</v>
      </c>
      <c r="E3" s="2" t="s">
        <v>22</v>
      </c>
      <c r="F3" s="2" t="s">
        <v>23</v>
      </c>
      <c r="G3" s="5" t="s">
        <v>25</v>
      </c>
      <c r="J3" s="6"/>
      <c r="K3" s="7">
        <v>2015</v>
      </c>
      <c r="L3" s="7">
        <v>2016</v>
      </c>
      <c r="M3" s="7">
        <v>2017</v>
      </c>
      <c r="N3" s="7">
        <v>2018</v>
      </c>
      <c r="O3" s="7">
        <v>2019</v>
      </c>
    </row>
    <row r="4" spans="1:15" x14ac:dyDescent="0.25">
      <c r="A4" s="8">
        <v>7.2499999999999995E-2</v>
      </c>
      <c r="B4" s="2" t="s">
        <v>0</v>
      </c>
      <c r="C4" s="9">
        <v>43586</v>
      </c>
      <c r="D4" s="2">
        <v>0</v>
      </c>
      <c r="E4" s="8">
        <f>D4/$D$34</f>
        <v>0</v>
      </c>
      <c r="F4" s="8">
        <v>0</v>
      </c>
      <c r="G4" s="10">
        <f>E4*F4</f>
        <v>0</v>
      </c>
      <c r="J4" s="6" t="s">
        <v>27</v>
      </c>
      <c r="K4" s="7">
        <v>395</v>
      </c>
      <c r="L4" s="7">
        <v>472</v>
      </c>
      <c r="M4" s="7">
        <v>475</v>
      </c>
      <c r="N4" s="7">
        <v>455</v>
      </c>
      <c r="O4" s="7">
        <v>454</v>
      </c>
    </row>
    <row r="5" spans="1:15" x14ac:dyDescent="0.25">
      <c r="A5" s="8">
        <v>9.4500000000000001E-2</v>
      </c>
      <c r="B5" s="2" t="s">
        <v>1</v>
      </c>
      <c r="C5" s="9">
        <v>44409</v>
      </c>
      <c r="D5" s="2">
        <v>325</v>
      </c>
      <c r="E5" s="8">
        <f>D5/$D$34</f>
        <v>3.983819563618534E-2</v>
      </c>
      <c r="F5" s="8">
        <v>2.5839999999999998E-2</v>
      </c>
      <c r="G5" s="10">
        <f t="shared" ref="G5:G33" si="0">E5*F5</f>
        <v>1.0294189752390291E-3</v>
      </c>
      <c r="J5" s="6" t="s">
        <v>28</v>
      </c>
      <c r="K5" s="7">
        <v>9017</v>
      </c>
      <c r="L5" s="7">
        <v>8753</v>
      </c>
      <c r="M5" s="7">
        <v>8214</v>
      </c>
      <c r="N5" s="7">
        <v>8696</v>
      </c>
      <c r="O5" s="7">
        <v>9111</v>
      </c>
    </row>
    <row r="6" spans="1:15" x14ac:dyDescent="0.25">
      <c r="A6" s="8">
        <v>5.0999999999999997E-2</v>
      </c>
      <c r="B6" s="2" t="s">
        <v>2</v>
      </c>
      <c r="C6" s="9">
        <v>44583</v>
      </c>
      <c r="D6" s="2">
        <v>125</v>
      </c>
      <c r="E6" s="8">
        <f>D6/$D$34</f>
        <v>1.5322382936994361E-2</v>
      </c>
      <c r="F6" s="8">
        <v>1.46E-2</v>
      </c>
      <c r="G6" s="10">
        <f t="shared" si="0"/>
        <v>2.2370679088011766E-4</v>
      </c>
      <c r="J6" s="6"/>
      <c r="K6" s="7"/>
      <c r="L6" s="7"/>
      <c r="M6" s="7"/>
      <c r="N6" s="7"/>
      <c r="O6" s="7"/>
    </row>
    <row r="7" spans="1:15" x14ac:dyDescent="0.25">
      <c r="A7" s="8">
        <v>4.4999999999999998E-2</v>
      </c>
      <c r="B7" s="2" t="s">
        <v>3</v>
      </c>
      <c r="C7" s="9">
        <v>44583</v>
      </c>
      <c r="D7" s="2">
        <v>324</v>
      </c>
      <c r="E7" s="8">
        <f>D7/$D$34</f>
        <v>3.9715616572689384E-2</v>
      </c>
      <c r="F7" s="8">
        <v>1.46E-2</v>
      </c>
      <c r="G7" s="10">
        <f t="shared" si="0"/>
        <v>5.7984800196126502E-4</v>
      </c>
      <c r="J7" s="6" t="s">
        <v>29</v>
      </c>
      <c r="K7" s="11"/>
      <c r="L7" s="11">
        <v>5.2999999999999999E-2</v>
      </c>
      <c r="M7" s="11">
        <v>5.6000000000000001E-2</v>
      </c>
      <c r="N7" s="11">
        <v>5.3999999999999999E-2</v>
      </c>
      <c r="O7" s="11">
        <v>5.0999999999999997E-2</v>
      </c>
    </row>
    <row r="8" spans="1:15" x14ac:dyDescent="0.25">
      <c r="A8" s="8">
        <v>4.4499999999999998E-2</v>
      </c>
      <c r="B8" s="2" t="s">
        <v>4</v>
      </c>
      <c r="C8" s="9">
        <v>44986</v>
      </c>
      <c r="D8" s="2">
        <v>454</v>
      </c>
      <c r="E8" s="8">
        <f>D8/$D$34</f>
        <v>5.5650894827163518E-2</v>
      </c>
      <c r="F8" s="8">
        <f>F7*1.25</f>
        <v>1.8249999999999999E-2</v>
      </c>
      <c r="G8" s="10">
        <f t="shared" si="0"/>
        <v>1.0156288305957341E-3</v>
      </c>
      <c r="J8" s="6"/>
      <c r="K8" s="6"/>
      <c r="L8" s="6"/>
      <c r="M8" s="6"/>
      <c r="N8" s="6"/>
      <c r="O8" s="6"/>
    </row>
    <row r="9" spans="1:15" x14ac:dyDescent="0.25">
      <c r="A9" s="8">
        <v>2.9000000000000001E-2</v>
      </c>
      <c r="B9" s="2" t="s">
        <v>3</v>
      </c>
      <c r="C9" s="9">
        <v>45689</v>
      </c>
      <c r="D9" s="2">
        <v>909</v>
      </c>
      <c r="E9" s="8">
        <f>D9/$D$34</f>
        <v>0.11142436871782299</v>
      </c>
      <c r="F9" s="8">
        <f>F7</f>
        <v>1.46E-2</v>
      </c>
      <c r="G9" s="10">
        <f t="shared" si="0"/>
        <v>1.6267957832802158E-3</v>
      </c>
      <c r="J9" s="12" t="s">
        <v>30</v>
      </c>
      <c r="K9" s="13">
        <f>AVERAGE(L7:O7)</f>
        <v>5.3499999999999999E-2</v>
      </c>
      <c r="L9" s="6"/>
      <c r="M9" s="6"/>
      <c r="N9" s="6"/>
      <c r="O9" s="6"/>
    </row>
    <row r="10" spans="1:15" x14ac:dyDescent="0.25">
      <c r="A10" s="8">
        <v>3.6999999999999998E-2</v>
      </c>
      <c r="B10" s="2" t="s">
        <v>5</v>
      </c>
      <c r="C10" s="9">
        <v>46054</v>
      </c>
      <c r="D10" s="2">
        <v>324</v>
      </c>
      <c r="E10" s="8">
        <f>D10/$D$34</f>
        <v>3.9715616572689384E-2</v>
      </c>
      <c r="F10" s="8">
        <f>F7*1.05</f>
        <v>1.5330000000000002E-2</v>
      </c>
      <c r="G10" s="10">
        <f t="shared" si="0"/>
        <v>6.0884040205932835E-4</v>
      </c>
    </row>
    <row r="11" spans="1:15" x14ac:dyDescent="0.25">
      <c r="A11" s="8">
        <v>0.04</v>
      </c>
      <c r="B11" s="2" t="s">
        <v>6</v>
      </c>
      <c r="C11" s="9">
        <v>46905</v>
      </c>
      <c r="D11" s="2">
        <v>649</v>
      </c>
      <c r="E11" s="8">
        <f>D11/$D$34</f>
        <v>7.9553812208874725E-2</v>
      </c>
      <c r="F11" s="8">
        <f>F7</f>
        <v>1.46E-2</v>
      </c>
      <c r="G11" s="10">
        <f t="shared" si="0"/>
        <v>1.161485658249571E-3</v>
      </c>
    </row>
    <row r="12" spans="1:15" x14ac:dyDescent="0.25">
      <c r="A12" s="8">
        <v>3.15E-2</v>
      </c>
      <c r="B12" s="2" t="s">
        <v>6</v>
      </c>
      <c r="C12" s="9">
        <v>47178</v>
      </c>
      <c r="D12" s="2">
        <v>399</v>
      </c>
      <c r="E12" s="8">
        <f>D12/$D$34</f>
        <v>4.8909046334885999E-2</v>
      </c>
      <c r="F12" s="8">
        <f>F11</f>
        <v>1.46E-2</v>
      </c>
      <c r="G12" s="10">
        <f t="shared" si="0"/>
        <v>7.1407207648933554E-4</v>
      </c>
    </row>
    <row r="13" spans="1:15" x14ac:dyDescent="0.25">
      <c r="A13" s="8">
        <v>7.1230000000000002E-2</v>
      </c>
      <c r="B13" s="2" t="s">
        <v>7</v>
      </c>
      <c r="C13" s="9">
        <v>48152</v>
      </c>
      <c r="D13" s="2">
        <v>454</v>
      </c>
      <c r="E13" s="8">
        <f>D13/$D$34</f>
        <v>5.5650894827163518E-2</v>
      </c>
      <c r="F13" s="8">
        <f>F5</f>
        <v>2.5839999999999998E-2</v>
      </c>
      <c r="G13" s="10">
        <f t="shared" si="0"/>
        <v>1.4380191223339052E-3</v>
      </c>
    </row>
    <row r="14" spans="1:15" x14ac:dyDescent="0.25">
      <c r="A14" s="8">
        <v>5.7500000000000002E-2</v>
      </c>
      <c r="B14" s="2" t="s">
        <v>7</v>
      </c>
      <c r="C14" s="9">
        <v>48639</v>
      </c>
      <c r="D14" s="2">
        <v>318</v>
      </c>
      <c r="E14" s="8">
        <f>D14/$D$34</f>
        <v>3.8980142191713654E-2</v>
      </c>
      <c r="F14" s="8">
        <f>F5</f>
        <v>2.5839999999999998E-2</v>
      </c>
      <c r="G14" s="10">
        <f t="shared" si="0"/>
        <v>1.0072468742338809E-3</v>
      </c>
    </row>
    <row r="15" spans="1:15" x14ac:dyDescent="0.25">
      <c r="A15" s="8">
        <v>4.8000000000000001E-2</v>
      </c>
      <c r="B15" s="2" t="s">
        <v>8</v>
      </c>
      <c r="C15" s="9">
        <v>49553</v>
      </c>
      <c r="D15" s="2">
        <v>388</v>
      </c>
      <c r="E15" s="8">
        <f>D15/$D$34</f>
        <v>4.7560676636430495E-2</v>
      </c>
      <c r="F15" s="8">
        <v>2.6100000000000002E-2</v>
      </c>
      <c r="G15" s="10">
        <f t="shared" si="0"/>
        <v>1.2413336602108359E-3</v>
      </c>
    </row>
    <row r="16" spans="1:15" x14ac:dyDescent="0.25">
      <c r="A16" s="8">
        <v>5.9499999999999997E-2</v>
      </c>
      <c r="B16" s="2" t="s">
        <v>9</v>
      </c>
      <c r="C16" s="9">
        <v>50161</v>
      </c>
      <c r="D16" s="2">
        <v>578</v>
      </c>
      <c r="E16" s="8">
        <f>D16/$D$34</f>
        <v>7.0850698700661921E-2</v>
      </c>
      <c r="F16" s="8">
        <f>F13</f>
        <v>2.5839999999999998E-2</v>
      </c>
      <c r="G16" s="10">
        <f t="shared" si="0"/>
        <v>1.8307820544251039E-3</v>
      </c>
    </row>
    <row r="17" spans="1:7" x14ac:dyDescent="0.25">
      <c r="A17" s="8">
        <v>6.4500000000000002E-2</v>
      </c>
      <c r="B17" s="2" t="s">
        <v>9</v>
      </c>
      <c r="C17" s="9">
        <v>51075</v>
      </c>
      <c r="D17" s="2">
        <v>400</v>
      </c>
      <c r="E17" s="8">
        <f>D17/$D$34</f>
        <v>4.9031625398381955E-2</v>
      </c>
      <c r="F17" s="8">
        <f t="shared" ref="F17:F19" si="1">F14</f>
        <v>2.5839999999999998E-2</v>
      </c>
      <c r="G17" s="10">
        <f t="shared" si="0"/>
        <v>1.2669772002941897E-3</v>
      </c>
    </row>
    <row r="18" spans="1:7" x14ac:dyDescent="0.25">
      <c r="A18" s="8">
        <v>5.7500000000000002E-2</v>
      </c>
      <c r="B18" s="2" t="s">
        <v>9</v>
      </c>
      <c r="C18" s="9">
        <v>51867</v>
      </c>
      <c r="D18" s="2">
        <v>319</v>
      </c>
      <c r="E18" s="8">
        <f>D18/$D$34</f>
        <v>3.910272125520961E-2</v>
      </c>
      <c r="F18" s="8">
        <f t="shared" si="1"/>
        <v>2.6100000000000002E-2</v>
      </c>
      <c r="G18" s="10">
        <f t="shared" si="0"/>
        <v>1.0205810247609708E-3</v>
      </c>
    </row>
    <row r="19" spans="1:7" x14ac:dyDescent="0.25">
      <c r="A19" s="8">
        <v>4.8000000000000001E-2</v>
      </c>
      <c r="B19" s="2" t="s">
        <v>9</v>
      </c>
      <c r="C19" s="9">
        <v>53175</v>
      </c>
      <c r="D19" s="2">
        <v>712</v>
      </c>
      <c r="E19" s="8">
        <f>D19/$D$34</f>
        <v>8.7276293209119879E-2</v>
      </c>
      <c r="F19" s="8">
        <f t="shared" si="1"/>
        <v>2.5839999999999998E-2</v>
      </c>
      <c r="G19" s="10">
        <f t="shared" si="0"/>
        <v>2.2552194165236577E-3</v>
      </c>
    </row>
    <row r="20" spans="1:7" x14ac:dyDescent="0.25">
      <c r="A20" s="8">
        <v>6.1249999999999999E-2</v>
      </c>
      <c r="B20" s="2" t="s">
        <v>10</v>
      </c>
      <c r="C20" s="9">
        <v>78772</v>
      </c>
      <c r="D20" s="2">
        <v>1169</v>
      </c>
      <c r="E20" s="8">
        <f>D20/$D$34</f>
        <v>0.14329492522677126</v>
      </c>
      <c r="F20" s="8">
        <f>F19*3</f>
        <v>7.7519999999999992E-2</v>
      </c>
      <c r="G20" s="10">
        <f t="shared" si="0"/>
        <v>1.1108222603579307E-2</v>
      </c>
    </row>
    <row r="21" spans="1:7" x14ac:dyDescent="0.25">
      <c r="A21" s="8">
        <v>0.08</v>
      </c>
      <c r="B21" s="2" t="s">
        <v>11</v>
      </c>
      <c r="C21" s="9">
        <v>44002</v>
      </c>
      <c r="D21" s="2">
        <v>11</v>
      </c>
      <c r="E21" s="8">
        <f>D21/$D$34</f>
        <v>1.3483696984555038E-3</v>
      </c>
      <c r="F21" s="8">
        <v>4.7000000000000002E-3</v>
      </c>
      <c r="G21" s="10">
        <f t="shared" si="0"/>
        <v>6.337337582740868E-6</v>
      </c>
    </row>
    <row r="22" spans="1:7" x14ac:dyDescent="0.25">
      <c r="A22" s="8">
        <v>5.4100000000000002E-2</v>
      </c>
      <c r="B22" s="2" t="s">
        <v>12</v>
      </c>
      <c r="C22" s="9">
        <v>45375</v>
      </c>
      <c r="D22" s="2">
        <v>100</v>
      </c>
      <c r="E22" s="8">
        <f>D22/$D$34</f>
        <v>1.2257906349595489E-2</v>
      </c>
      <c r="F22" s="8">
        <f>A22</f>
        <v>5.4100000000000002E-2</v>
      </c>
      <c r="G22" s="10">
        <f t="shared" si="0"/>
        <v>6.6315273351311599E-4</v>
      </c>
    </row>
    <row r="23" spans="1:7" x14ac:dyDescent="0.25">
      <c r="A23" s="8">
        <v>6.9099999999999995E-2</v>
      </c>
      <c r="B23" s="2" t="s">
        <v>13</v>
      </c>
      <c r="C23" s="9">
        <v>44128</v>
      </c>
      <c r="D23" s="2">
        <v>91</v>
      </c>
      <c r="E23" s="8">
        <f>D23/$D$34</f>
        <v>1.1154694778131895E-2</v>
      </c>
      <c r="F23" s="8">
        <f>A23</f>
        <v>6.9099999999999995E-2</v>
      </c>
      <c r="G23" s="10">
        <f t="shared" si="0"/>
        <v>7.7078940916891394E-4</v>
      </c>
    </row>
    <row r="24" spans="1:7" x14ac:dyDescent="0.25">
      <c r="A24" s="8">
        <v>7.4899999999999994E-2</v>
      </c>
      <c r="B24" s="2" t="s">
        <v>14</v>
      </c>
      <c r="C24" s="9">
        <v>44217</v>
      </c>
      <c r="D24" s="2">
        <v>55</v>
      </c>
      <c r="E24" s="8">
        <f>D24/$D$34</f>
        <v>6.741848492277519E-3</v>
      </c>
      <c r="F24" s="8">
        <v>8.7400000000000005E-2</v>
      </c>
      <c r="G24" s="10">
        <f t="shared" si="0"/>
        <v>5.8923755822505521E-4</v>
      </c>
    </row>
    <row r="25" spans="1:7" x14ac:dyDescent="0.25">
      <c r="A25" s="8">
        <v>2.9700000000000001E-2</v>
      </c>
      <c r="B25" s="2" t="s">
        <v>15</v>
      </c>
      <c r="C25" s="9">
        <v>43983</v>
      </c>
      <c r="D25" s="2">
        <v>3</v>
      </c>
      <c r="E25" s="8">
        <f>D25/$D$34</f>
        <v>3.6773719048786466E-4</v>
      </c>
      <c r="F25" s="8">
        <f t="shared" ref="F25" si="2">A25</f>
        <v>2.9700000000000001E-2</v>
      </c>
      <c r="G25" s="10">
        <f t="shared" si="0"/>
        <v>1.0921794557489581E-5</v>
      </c>
    </row>
    <row r="26" spans="1:7" x14ac:dyDescent="0.25">
      <c r="A26" s="8">
        <v>6.9900000000000004E-2</v>
      </c>
      <c r="B26" s="2" t="s">
        <v>15</v>
      </c>
      <c r="C26" s="9">
        <v>44621</v>
      </c>
      <c r="D26" s="2">
        <v>99</v>
      </c>
      <c r="E26" s="8">
        <f>D26/$D$34</f>
        <v>1.2135327286099534E-2</v>
      </c>
      <c r="F26" s="8">
        <v>7.4310000000000001E-2</v>
      </c>
      <c r="G26" s="10">
        <f t="shared" si="0"/>
        <v>9.0177617063005638E-4</v>
      </c>
    </row>
    <row r="27" spans="1:7" x14ac:dyDescent="0.25">
      <c r="A27" s="8">
        <v>6.5699999999999995E-2</v>
      </c>
      <c r="B27" s="2" t="s">
        <v>15</v>
      </c>
      <c r="C27" s="9">
        <v>46357</v>
      </c>
      <c r="D27" s="2">
        <v>45</v>
      </c>
      <c r="E27" s="8">
        <f>D27/$D$34</f>
        <v>5.5160578573179705E-3</v>
      </c>
      <c r="F27" s="8">
        <v>7.3289999999999994E-2</v>
      </c>
      <c r="G27" s="10">
        <f t="shared" si="0"/>
        <v>4.04271880362834E-4</v>
      </c>
    </row>
    <row r="28" spans="1:7" x14ac:dyDescent="0.25">
      <c r="A28" s="8">
        <v>0.12770000000000001</v>
      </c>
      <c r="B28" s="2" t="s">
        <v>15</v>
      </c>
      <c r="C28" s="9">
        <v>47849</v>
      </c>
      <c r="D28" s="2">
        <v>4</v>
      </c>
      <c r="E28" s="8">
        <f>D28/$D$34</f>
        <v>4.9031625398381952E-4</v>
      </c>
      <c r="F28" s="8">
        <v>0.14233999999999999</v>
      </c>
      <c r="G28" s="10">
        <f>E28*F28</f>
        <v>6.9791615592056872E-5</v>
      </c>
    </row>
    <row r="29" spans="1:7" x14ac:dyDescent="0.25">
      <c r="B29" s="8" t="s">
        <v>16</v>
      </c>
      <c r="D29" s="2">
        <v>516</v>
      </c>
      <c r="E29" s="8">
        <f>D29/$D$34</f>
        <v>6.3250796763912723E-2</v>
      </c>
      <c r="F29" s="8">
        <v>8.5199999999999998E-3</v>
      </c>
      <c r="G29" s="10">
        <f t="shared" si="0"/>
        <v>5.388967884285364E-4</v>
      </c>
    </row>
    <row r="30" spans="1:7" x14ac:dyDescent="0.25">
      <c r="B30" s="2" t="s">
        <v>19</v>
      </c>
      <c r="D30" s="2">
        <v>39</v>
      </c>
      <c r="E30" s="8">
        <f>D30/$D$34</f>
        <v>4.7805834763422405E-3</v>
      </c>
      <c r="F30" s="8">
        <v>8.6E-3</v>
      </c>
      <c r="G30" s="10">
        <f t="shared" si="0"/>
        <v>4.1113017896543267E-5</v>
      </c>
    </row>
    <row r="31" spans="1:7" x14ac:dyDescent="0.25">
      <c r="B31" s="2" t="s">
        <v>19</v>
      </c>
      <c r="D31" s="2">
        <v>6</v>
      </c>
      <c r="E31" s="8">
        <f>D31/$D$34</f>
        <v>7.3547438097572933E-4</v>
      </c>
      <c r="F31" s="8">
        <v>8.8599999999999998E-2</v>
      </c>
      <c r="G31" s="10">
        <f t="shared" si="0"/>
        <v>6.5163030154449615E-5</v>
      </c>
    </row>
    <row r="32" spans="1:7" x14ac:dyDescent="0.25">
      <c r="B32" s="2" t="s">
        <v>20</v>
      </c>
      <c r="D32" s="2">
        <v>-59</v>
      </c>
      <c r="E32" s="8">
        <f>D32/$D$34</f>
        <v>-7.2321647462613384E-3</v>
      </c>
      <c r="F32" s="8"/>
      <c r="G32" s="10">
        <f>E32*F32</f>
        <v>0</v>
      </c>
    </row>
    <row r="33" spans="1:7" x14ac:dyDescent="0.25">
      <c r="B33" s="2" t="s">
        <v>21</v>
      </c>
      <c r="D33" s="2">
        <v>-599</v>
      </c>
      <c r="E33" s="8">
        <f>D33/$D$34</f>
        <v>-7.3424859034076986E-2</v>
      </c>
      <c r="F33" s="8">
        <v>-0.23350000000000001</v>
      </c>
      <c r="G33" s="10">
        <f t="shared" si="0"/>
        <v>1.7144704584456976E-2</v>
      </c>
    </row>
    <row r="34" spans="1:7" ht="15.75" thickBot="1" x14ac:dyDescent="0.3">
      <c r="A34" s="14"/>
      <c r="B34" s="15"/>
      <c r="C34" s="15"/>
      <c r="D34" s="15">
        <f>SUM(D4:D33)</f>
        <v>8158</v>
      </c>
      <c r="E34" s="15"/>
      <c r="F34" s="15"/>
      <c r="G34" s="16">
        <f>SUM(G4:G33)</f>
        <v>4.9334334395685214E-2</v>
      </c>
    </row>
    <row r="35" spans="1:7" ht="16.5" thickTop="1" thickBot="1" x14ac:dyDescent="0.3">
      <c r="F35" s="17" t="s">
        <v>31</v>
      </c>
      <c r="G35" s="18">
        <f>G34</f>
        <v>4.9334334395685214E-2</v>
      </c>
    </row>
    <row r="36" spans="1:7" ht="15.75" thickTop="1" x14ac:dyDescent="0.25">
      <c r="A36" s="19" t="s">
        <v>58</v>
      </c>
    </row>
    <row r="37" spans="1:7" x14ac:dyDescent="0.25">
      <c r="A37" s="8" t="s">
        <v>55</v>
      </c>
    </row>
    <row r="38" spans="1:7" x14ac:dyDescent="0.25">
      <c r="A38" s="8" t="s">
        <v>48</v>
      </c>
    </row>
    <row r="39" spans="1:7" x14ac:dyDescent="0.25">
      <c r="A39" s="8" t="s">
        <v>56</v>
      </c>
    </row>
    <row r="40" spans="1:7" x14ac:dyDescent="0.25">
      <c r="A40" s="8" t="s">
        <v>57</v>
      </c>
    </row>
  </sheetData>
  <mergeCells count="2">
    <mergeCell ref="A1:G1"/>
    <mergeCell ref="A2:G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9EFC-F04F-4FDA-9EA5-7DD615F7B085}">
  <dimension ref="A1:O43"/>
  <sheetViews>
    <sheetView tabSelected="1" workbookViewId="0">
      <selection activeCell="K20" sqref="K20"/>
    </sheetView>
  </sheetViews>
  <sheetFormatPr defaultRowHeight="15" x14ac:dyDescent="0.25"/>
  <cols>
    <col min="1" max="1" width="9.140625" style="22"/>
    <col min="2" max="2" width="31.28515625" style="23" bestFit="1" customWidth="1"/>
    <col min="3" max="3" width="9.140625" style="2"/>
    <col min="4" max="4" width="11.5703125" style="34" bestFit="1" customWidth="1"/>
    <col min="5" max="5" width="10.28515625" style="2" bestFit="1" customWidth="1"/>
    <col min="6" max="6" width="11.85546875" style="22" bestFit="1" customWidth="1"/>
    <col min="7" max="9" width="9.140625" style="2"/>
    <col min="10" max="10" width="19.7109375" style="2" customWidth="1"/>
    <col min="11" max="15" width="11.5703125" style="2" bestFit="1" customWidth="1"/>
    <col min="16" max="16384" width="9.140625" style="2"/>
  </cols>
  <sheetData>
    <row r="1" spans="1:15" ht="23.25" x14ac:dyDescent="0.35">
      <c r="A1" s="20" t="s">
        <v>51</v>
      </c>
      <c r="B1" s="20"/>
      <c r="C1" s="20"/>
      <c r="D1" s="20"/>
      <c r="E1" s="20"/>
      <c r="F1" s="20"/>
      <c r="G1" s="20"/>
    </row>
    <row r="2" spans="1:15" ht="20.25" thickBot="1" x14ac:dyDescent="0.35">
      <c r="A2" s="21" t="s">
        <v>59</v>
      </c>
      <c r="B2" s="21"/>
      <c r="C2" s="21"/>
      <c r="D2" s="21"/>
      <c r="E2" s="21"/>
      <c r="F2" s="21"/>
      <c r="G2" s="21"/>
    </row>
    <row r="3" spans="1:15" ht="15.75" thickTop="1" x14ac:dyDescent="0.25">
      <c r="A3" s="22">
        <v>2.4E-2</v>
      </c>
      <c r="B3" s="23" t="s">
        <v>35</v>
      </c>
      <c r="C3" s="9">
        <v>43862</v>
      </c>
      <c r="D3" s="24">
        <v>390</v>
      </c>
      <c r="E3" s="22">
        <f>D3/$D$37</f>
        <v>3.2867015000842742E-2</v>
      </c>
      <c r="F3" s="22">
        <v>2.92E-2</v>
      </c>
      <c r="G3" s="25">
        <f>F3*E3</f>
        <v>9.5971683802460804E-4</v>
      </c>
    </row>
    <row r="4" spans="1:15" x14ac:dyDescent="0.25">
      <c r="A4" s="22">
        <v>2.75E-2</v>
      </c>
      <c r="B4" s="23" t="s">
        <v>36</v>
      </c>
      <c r="C4" s="9">
        <v>44248</v>
      </c>
      <c r="D4" s="24">
        <v>250</v>
      </c>
      <c r="E4" s="22">
        <f t="shared" ref="E4:E36" si="0">D4/$D$37</f>
        <v>2.1068599359514578E-2</v>
      </c>
      <c r="F4" s="22">
        <v>5.7999999999999996E-3</v>
      </c>
      <c r="G4" s="25">
        <f t="shared" ref="G4:G36" si="1">F4*E4</f>
        <v>1.2219787628518455E-4</v>
      </c>
      <c r="L4" s="2" t="s">
        <v>34</v>
      </c>
    </row>
    <row r="5" spans="1:15" x14ac:dyDescent="0.25">
      <c r="A5" s="22">
        <v>2.8500000000000001E-2</v>
      </c>
      <c r="B5" s="23" t="s">
        <v>3</v>
      </c>
      <c r="C5" s="9">
        <v>44531</v>
      </c>
      <c r="D5" s="24">
        <v>520</v>
      </c>
      <c r="E5" s="22">
        <f t="shared" si="0"/>
        <v>4.3822686667790323E-2</v>
      </c>
      <c r="F5" s="22">
        <f>'Canadian Percific'!F9</f>
        <v>1.46E-2</v>
      </c>
      <c r="G5" s="25">
        <f t="shared" si="1"/>
        <v>6.3981122534973876E-4</v>
      </c>
      <c r="J5" s="6"/>
      <c r="K5" s="6">
        <v>2015</v>
      </c>
      <c r="L5" s="6">
        <v>2016</v>
      </c>
      <c r="M5" s="6">
        <v>2017</v>
      </c>
      <c r="N5" s="6">
        <v>2018</v>
      </c>
      <c r="O5" s="6">
        <v>2019</v>
      </c>
    </row>
    <row r="6" spans="1:15" x14ac:dyDescent="0.25">
      <c r="A6" s="22">
        <v>2.2499999999999999E-2</v>
      </c>
      <c r="B6" s="23" t="s">
        <v>3</v>
      </c>
      <c r="C6" s="9">
        <v>44887</v>
      </c>
      <c r="D6" s="24">
        <v>325</v>
      </c>
      <c r="E6" s="22">
        <f t="shared" si="0"/>
        <v>2.7389179167368952E-2</v>
      </c>
      <c r="F6" s="22">
        <f>F5</f>
        <v>1.46E-2</v>
      </c>
      <c r="G6" s="25">
        <f t="shared" si="1"/>
        <v>3.998820158435867E-4</v>
      </c>
      <c r="J6" s="6"/>
      <c r="K6" s="6"/>
      <c r="L6" s="6"/>
      <c r="M6" s="6"/>
      <c r="N6" s="6"/>
      <c r="O6" s="6"/>
    </row>
    <row r="7" spans="1:15" x14ac:dyDescent="0.25">
      <c r="A7" s="22">
        <v>7.6300000000000007E-2</v>
      </c>
      <c r="B7" s="23" t="s">
        <v>37</v>
      </c>
      <c r="C7" s="9">
        <v>45069</v>
      </c>
      <c r="D7" s="24">
        <v>195</v>
      </c>
      <c r="E7" s="22">
        <f t="shared" si="0"/>
        <v>1.6433507500421371E-2</v>
      </c>
      <c r="F7" s="22">
        <f>'Canadian Percific'!F13</f>
        <v>2.5839999999999998E-2</v>
      </c>
      <c r="G7" s="25">
        <f t="shared" si="1"/>
        <v>4.2464183381088819E-4</v>
      </c>
      <c r="J7" s="6" t="s">
        <v>49</v>
      </c>
      <c r="K7" s="26">
        <v>439</v>
      </c>
      <c r="L7" s="26">
        <v>480</v>
      </c>
      <c r="M7" s="26">
        <v>481</v>
      </c>
      <c r="N7" s="26">
        <v>489</v>
      </c>
      <c r="O7" s="26">
        <v>538</v>
      </c>
    </row>
    <row r="8" spans="1:15" x14ac:dyDescent="0.25">
      <c r="A8" s="22">
        <v>2.9499999999999998E-2</v>
      </c>
      <c r="B8" s="23" t="s">
        <v>3</v>
      </c>
      <c r="C8" s="9">
        <v>45597</v>
      </c>
      <c r="D8" s="24">
        <v>455</v>
      </c>
      <c r="E8" s="22">
        <f t="shared" si="0"/>
        <v>3.8344850834316532E-2</v>
      </c>
      <c r="F8" s="22">
        <f>F5</f>
        <v>1.46E-2</v>
      </c>
      <c r="G8" s="25">
        <f t="shared" si="1"/>
        <v>5.5983482218102134E-4</v>
      </c>
      <c r="J8" s="6" t="s">
        <v>26</v>
      </c>
      <c r="K8" s="26">
        <v>10427</v>
      </c>
      <c r="L8" s="26">
        <v>10937</v>
      </c>
      <c r="M8" s="26">
        <v>10828</v>
      </c>
      <c r="N8" s="26">
        <v>12569</v>
      </c>
      <c r="O8" s="26">
        <v>14297</v>
      </c>
    </row>
    <row r="9" spans="1:15" x14ac:dyDescent="0.25">
      <c r="A9" s="22">
        <v>2.8000000000000001E-2</v>
      </c>
      <c r="B9" s="23" t="s">
        <v>3</v>
      </c>
      <c r="C9" s="9">
        <v>45901</v>
      </c>
      <c r="D9" s="24">
        <v>350</v>
      </c>
      <c r="E9" s="22">
        <f t="shared" si="0"/>
        <v>2.9496039103320413E-2</v>
      </c>
      <c r="F9" s="22">
        <f>F6</f>
        <v>1.46E-2</v>
      </c>
      <c r="G9" s="25">
        <f t="shared" si="1"/>
        <v>4.3064217090847803E-4</v>
      </c>
      <c r="J9" s="6"/>
      <c r="K9" s="6"/>
      <c r="L9" s="6"/>
      <c r="M9" s="6"/>
      <c r="N9" s="6"/>
      <c r="O9" s="6"/>
    </row>
    <row r="10" spans="1:15" x14ac:dyDescent="0.25">
      <c r="A10" s="22">
        <v>2.75E-2</v>
      </c>
      <c r="B10" s="23" t="s">
        <v>3</v>
      </c>
      <c r="C10" s="9">
        <v>46082</v>
      </c>
      <c r="D10" s="24">
        <v>649</v>
      </c>
      <c r="E10" s="22">
        <f t="shared" si="0"/>
        <v>5.4694083937299846E-2</v>
      </c>
      <c r="F10" s="22">
        <v>1.46E-2</v>
      </c>
      <c r="G10" s="25">
        <f t="shared" si="1"/>
        <v>7.9853362548457779E-4</v>
      </c>
      <c r="J10" s="6"/>
      <c r="K10" s="11">
        <f>K7/K8</f>
        <v>4.2102234583293374E-2</v>
      </c>
      <c r="L10" s="11">
        <f t="shared" ref="L10:O10" si="2">L7/L8</f>
        <v>4.3887720581512295E-2</v>
      </c>
      <c r="M10" s="11">
        <f t="shared" si="2"/>
        <v>4.4421869227927596E-2</v>
      </c>
      <c r="N10" s="11">
        <f t="shared" si="2"/>
        <v>3.8905243058318086E-2</v>
      </c>
      <c r="O10" s="11">
        <f t="shared" si="2"/>
        <v>3.7630272085052811E-2</v>
      </c>
    </row>
    <row r="11" spans="1:15" x14ac:dyDescent="0.25">
      <c r="A11" s="22">
        <v>6.9000000000000006E-2</v>
      </c>
      <c r="B11" s="23" t="s">
        <v>38</v>
      </c>
      <c r="C11" s="9">
        <v>46935</v>
      </c>
      <c r="D11" s="24">
        <v>617</v>
      </c>
      <c r="E11" s="22">
        <f t="shared" si="0"/>
        <v>5.1997303219281983E-2</v>
      </c>
      <c r="F11" s="22">
        <v>2.5839999999999998E-2</v>
      </c>
      <c r="G11" s="25">
        <f t="shared" si="1"/>
        <v>1.3436103151862463E-3</v>
      </c>
      <c r="J11" s="6" t="s">
        <v>50</v>
      </c>
      <c r="K11" s="27">
        <f>AVERAGE(K10:O10)</f>
        <v>4.1389467907220832E-2</v>
      </c>
      <c r="L11" s="6"/>
      <c r="M11" s="6"/>
      <c r="N11" s="6"/>
      <c r="O11" s="6"/>
    </row>
    <row r="12" spans="1:15" x14ac:dyDescent="0.25">
      <c r="A12" s="22">
        <v>3.2000000000000001E-2</v>
      </c>
      <c r="B12" s="23" t="s">
        <v>3</v>
      </c>
      <c r="C12" s="9">
        <v>46935</v>
      </c>
      <c r="D12" s="24">
        <v>350</v>
      </c>
      <c r="E12" s="22">
        <f t="shared" si="0"/>
        <v>2.9496039103320413E-2</v>
      </c>
      <c r="F12" s="22">
        <v>1.46E-2</v>
      </c>
      <c r="G12" s="25">
        <f t="shared" si="1"/>
        <v>4.3064217090847803E-4</v>
      </c>
    </row>
    <row r="13" spans="1:15" x14ac:dyDescent="0.25">
      <c r="A13" s="22">
        <v>0.03</v>
      </c>
      <c r="B13" s="23" t="s">
        <v>3</v>
      </c>
      <c r="C13" s="9">
        <v>47150</v>
      </c>
      <c r="D13" s="24">
        <v>350</v>
      </c>
      <c r="E13" s="22">
        <f t="shared" si="0"/>
        <v>2.9496039103320413E-2</v>
      </c>
      <c r="F13" s="22">
        <v>1.46E-2</v>
      </c>
      <c r="G13" s="25">
        <f t="shared" si="1"/>
        <v>4.3064217090847803E-4</v>
      </c>
    </row>
    <row r="14" spans="1:15" x14ac:dyDescent="0.25">
      <c r="A14" s="22">
        <v>7.3800000000000004E-2</v>
      </c>
      <c r="B14" s="23" t="s">
        <v>37</v>
      </c>
      <c r="C14" s="9">
        <v>48122</v>
      </c>
      <c r="D14" s="24">
        <v>260</v>
      </c>
      <c r="E14" s="22">
        <f t="shared" si="0"/>
        <v>2.1911343333895161E-2</v>
      </c>
      <c r="F14" s="22">
        <v>2.5839999999999998E-2</v>
      </c>
      <c r="G14" s="25">
        <f t="shared" si="1"/>
        <v>5.6618911174785092E-4</v>
      </c>
    </row>
    <row r="15" spans="1:15" x14ac:dyDescent="0.25">
      <c r="A15" s="22">
        <v>6.25E-2</v>
      </c>
      <c r="B15" s="23" t="s">
        <v>38</v>
      </c>
      <c r="C15" s="9">
        <v>49157</v>
      </c>
      <c r="D15" s="24">
        <v>649</v>
      </c>
      <c r="E15" s="22">
        <f t="shared" si="0"/>
        <v>5.4694083937299846E-2</v>
      </c>
      <c r="F15" s="22">
        <v>2.5839999999999998E-2</v>
      </c>
      <c r="G15" s="25">
        <f t="shared" si="1"/>
        <v>1.413295128939828E-3</v>
      </c>
    </row>
    <row r="16" spans="1:15" x14ac:dyDescent="0.25">
      <c r="A16" s="22">
        <v>6.2E-2</v>
      </c>
      <c r="B16" s="23" t="s">
        <v>38</v>
      </c>
      <c r="C16" s="9">
        <v>49827</v>
      </c>
      <c r="D16" s="24">
        <v>585</v>
      </c>
      <c r="E16" s="22">
        <f t="shared" si="0"/>
        <v>4.9300522501264113E-2</v>
      </c>
      <c r="F16" s="22">
        <v>2.5839999999999998E-2</v>
      </c>
      <c r="G16" s="25">
        <f t="shared" si="1"/>
        <v>1.2739255014326647E-3</v>
      </c>
    </row>
    <row r="17" spans="1:8" x14ac:dyDescent="0.25">
      <c r="A17" s="22">
        <v>6.7100000000000007E-2</v>
      </c>
      <c r="B17" s="23" t="s">
        <v>39</v>
      </c>
      <c r="C17" s="9">
        <v>50345</v>
      </c>
      <c r="D17" s="24">
        <v>325</v>
      </c>
      <c r="E17" s="22">
        <f t="shared" si="0"/>
        <v>2.7389179167368952E-2</v>
      </c>
      <c r="F17" s="22">
        <v>4.7999999999999996E-3</v>
      </c>
      <c r="G17" s="25">
        <f t="shared" si="1"/>
        <v>1.3146806000337096E-4</v>
      </c>
      <c r="H17" s="2" t="s">
        <v>47</v>
      </c>
    </row>
    <row r="18" spans="1:8" x14ac:dyDescent="0.25">
      <c r="A18" s="22">
        <v>6.3799999999999996E-2</v>
      </c>
      <c r="B18" s="23" t="s">
        <v>37</v>
      </c>
      <c r="C18" s="9">
        <v>52171</v>
      </c>
      <c r="D18" s="24">
        <v>390</v>
      </c>
      <c r="E18" s="22">
        <f t="shared" si="0"/>
        <v>3.2867015000842742E-2</v>
      </c>
      <c r="F18" s="22">
        <v>2.5839999999999998E-2</v>
      </c>
      <c r="G18" s="25">
        <f t="shared" si="1"/>
        <v>8.4928366762177638E-4</v>
      </c>
    </row>
    <row r="19" spans="1:8" x14ac:dyDescent="0.25">
      <c r="A19" s="22">
        <v>3.5000000000000003E-2</v>
      </c>
      <c r="B19" s="23" t="s">
        <v>38</v>
      </c>
      <c r="C19" s="9">
        <v>52536</v>
      </c>
      <c r="D19" s="24">
        <v>325</v>
      </c>
      <c r="E19" s="22">
        <f t="shared" si="0"/>
        <v>2.7389179167368952E-2</v>
      </c>
      <c r="F19" s="22">
        <v>2.5839999999999998E-2</v>
      </c>
      <c r="G19" s="25">
        <f t="shared" si="1"/>
        <v>7.0773638968481365E-4</v>
      </c>
    </row>
    <row r="20" spans="1:8" x14ac:dyDescent="0.25">
      <c r="A20" s="22">
        <v>4.4999999999999998E-2</v>
      </c>
      <c r="B20" s="23" t="s">
        <v>38</v>
      </c>
      <c r="C20" s="9">
        <v>53206</v>
      </c>
      <c r="D20" s="24">
        <v>325</v>
      </c>
      <c r="E20" s="22">
        <f t="shared" si="0"/>
        <v>2.7389179167368952E-2</v>
      </c>
      <c r="F20" s="22">
        <v>2.5839999999999998E-2</v>
      </c>
      <c r="G20" s="25">
        <f t="shared" si="1"/>
        <v>7.0773638968481365E-4</v>
      </c>
    </row>
    <row r="21" spans="1:8" x14ac:dyDescent="0.25">
      <c r="A21" s="22">
        <v>3.95E-2</v>
      </c>
      <c r="B21" s="23" t="s">
        <v>38</v>
      </c>
      <c r="C21" s="9">
        <v>53540</v>
      </c>
      <c r="D21" s="24">
        <v>400</v>
      </c>
      <c r="E21" s="22">
        <f t="shared" si="0"/>
        <v>3.3709758975223325E-2</v>
      </c>
      <c r="F21" s="22">
        <v>2.5839999999999998E-2</v>
      </c>
      <c r="G21" s="25">
        <f t="shared" si="1"/>
        <v>8.7106017191977063E-4</v>
      </c>
    </row>
    <row r="22" spans="1:8" x14ac:dyDescent="0.25">
      <c r="A22" s="22">
        <v>3.2000000000000001E-2</v>
      </c>
      <c r="B22" s="23" t="s">
        <v>38</v>
      </c>
      <c r="C22" s="9">
        <v>53905</v>
      </c>
      <c r="D22" s="24">
        <v>844</v>
      </c>
      <c r="E22" s="22">
        <f t="shared" si="0"/>
        <v>7.1127591437721224E-2</v>
      </c>
      <c r="F22" s="22">
        <v>2.5839999999999998E-2</v>
      </c>
      <c r="G22" s="25">
        <f t="shared" si="1"/>
        <v>1.8379369627507163E-3</v>
      </c>
    </row>
    <row r="23" spans="1:8" x14ac:dyDescent="0.25">
      <c r="A23" s="22">
        <v>3.5999999999999997E-2</v>
      </c>
      <c r="B23" s="23" t="s">
        <v>38</v>
      </c>
      <c r="C23" s="9">
        <v>382958</v>
      </c>
      <c r="D23" s="24">
        <v>450</v>
      </c>
      <c r="E23" s="22">
        <f t="shared" si="0"/>
        <v>3.7923478847126241E-2</v>
      </c>
      <c r="F23" s="22">
        <v>2.5839999999999998E-2</v>
      </c>
      <c r="G23" s="25">
        <f t="shared" si="1"/>
        <v>9.7994269340974209E-4</v>
      </c>
    </row>
    <row r="24" spans="1:8" x14ac:dyDescent="0.25">
      <c r="A24" s="22">
        <v>3.6499999999999998E-2</v>
      </c>
      <c r="B24" s="23" t="s">
        <v>38</v>
      </c>
      <c r="C24" s="9">
        <v>54089</v>
      </c>
      <c r="D24" s="24">
        <v>500</v>
      </c>
      <c r="E24" s="22">
        <f t="shared" si="0"/>
        <v>4.2137198719029156E-2</v>
      </c>
      <c r="F24" s="22">
        <v>2.5839999999999998E-2</v>
      </c>
      <c r="G24" s="25">
        <f t="shared" si="1"/>
        <v>1.0888252148997133E-3</v>
      </c>
    </row>
    <row r="25" spans="1:8" x14ac:dyDescent="0.25">
      <c r="A25" s="22">
        <v>3.5999999999999997E-2</v>
      </c>
      <c r="B25" s="23" t="s">
        <v>38</v>
      </c>
      <c r="C25" s="9">
        <v>54240</v>
      </c>
      <c r="D25" s="24">
        <v>779</v>
      </c>
      <c r="E25" s="22">
        <f t="shared" si="0"/>
        <v>6.5649755604247434E-2</v>
      </c>
      <c r="F25" s="22">
        <v>2.5839999999999998E-2</v>
      </c>
      <c r="G25" s="25">
        <f t="shared" si="1"/>
        <v>1.6963896848137536E-3</v>
      </c>
    </row>
    <row r="26" spans="1:8" x14ac:dyDescent="0.25">
      <c r="A26" s="22">
        <v>4.4499999999999998E-2</v>
      </c>
      <c r="B26" s="23" t="s">
        <v>38</v>
      </c>
      <c r="C26" s="9">
        <v>17899</v>
      </c>
      <c r="D26" s="24">
        <v>450</v>
      </c>
      <c r="E26" s="22">
        <f t="shared" si="0"/>
        <v>3.7923478847126241E-2</v>
      </c>
      <c r="F26" s="22">
        <v>2.5839999999999998E-2</v>
      </c>
      <c r="G26" s="25">
        <f t="shared" si="1"/>
        <v>9.7994269340974209E-4</v>
      </c>
    </row>
    <row r="27" spans="1:8" x14ac:dyDescent="0.25">
      <c r="A27" s="22">
        <v>3.5999999999999997E-2</v>
      </c>
      <c r="B27" s="23" t="s">
        <v>38</v>
      </c>
      <c r="C27" s="9">
        <v>54455</v>
      </c>
      <c r="D27" s="24">
        <v>844</v>
      </c>
      <c r="E27" s="22">
        <f t="shared" si="0"/>
        <v>7.1127591437721224E-2</v>
      </c>
      <c r="F27" s="22">
        <v>2.5839999999999998E-2</v>
      </c>
      <c r="G27" s="25">
        <f t="shared" si="1"/>
        <v>1.8379369627507163E-3</v>
      </c>
    </row>
    <row r="28" spans="1:8" x14ac:dyDescent="0.25">
      <c r="A28" s="22">
        <v>3.0499999999999999E-2</v>
      </c>
      <c r="B28" s="23" t="s">
        <v>38</v>
      </c>
      <c r="C28" s="9">
        <v>54820</v>
      </c>
      <c r="D28" s="24">
        <v>450</v>
      </c>
      <c r="E28" s="22">
        <f t="shared" si="0"/>
        <v>3.7923478847126241E-2</v>
      </c>
      <c r="F28" s="22">
        <v>2.5839999999999998E-2</v>
      </c>
      <c r="G28" s="25">
        <f t="shared" si="1"/>
        <v>9.7994269340974209E-4</v>
      </c>
    </row>
    <row r="29" spans="1:8" ht="15.75" x14ac:dyDescent="0.25">
      <c r="A29" s="22">
        <v>0.04</v>
      </c>
      <c r="B29" s="23" t="s">
        <v>40</v>
      </c>
      <c r="C29" s="9">
        <v>60511</v>
      </c>
      <c r="D29" s="24">
        <v>100</v>
      </c>
      <c r="E29" s="22">
        <f t="shared" si="0"/>
        <v>8.4274397438058313E-3</v>
      </c>
      <c r="F29" s="28">
        <v>2.9600000000000001E-2</v>
      </c>
      <c r="G29" s="25">
        <f t="shared" si="1"/>
        <v>2.4945221641665261E-4</v>
      </c>
    </row>
    <row r="30" spans="1:8" x14ac:dyDescent="0.25">
      <c r="A30" s="22">
        <v>7.6999999999999999E-2</v>
      </c>
      <c r="B30" s="23" t="s">
        <v>41</v>
      </c>
      <c r="C30" s="9">
        <v>71834</v>
      </c>
      <c r="D30" s="24">
        <v>162</v>
      </c>
      <c r="E30" s="22">
        <f t="shared" si="0"/>
        <v>1.3652452384965447E-2</v>
      </c>
      <c r="F30" s="22">
        <f>'Canadian Percific'!F20</f>
        <v>7.7519999999999992E-2</v>
      </c>
      <c r="G30" s="25">
        <f t="shared" si="1"/>
        <v>1.0583381088825213E-3</v>
      </c>
    </row>
    <row r="31" spans="1:8" x14ac:dyDescent="0.25">
      <c r="B31" s="23" t="s">
        <v>46</v>
      </c>
      <c r="C31" s="9"/>
      <c r="D31" s="24">
        <v>842</v>
      </c>
      <c r="E31" s="22">
        <f t="shared" si="0"/>
        <v>7.095904264284511E-2</v>
      </c>
      <c r="F31" s="22">
        <v>2.767E-2</v>
      </c>
      <c r="G31" s="25">
        <f t="shared" si="1"/>
        <v>1.9634367099275241E-3</v>
      </c>
    </row>
    <row r="32" spans="1:8" x14ac:dyDescent="0.25">
      <c r="B32" s="23" t="s">
        <v>16</v>
      </c>
      <c r="D32" s="24">
        <v>1277</v>
      </c>
      <c r="E32" s="22">
        <f t="shared" si="0"/>
        <v>0.10761840552840048</v>
      </c>
      <c r="F32" s="22">
        <v>1.8499999999999999E-2</v>
      </c>
      <c r="G32" s="25">
        <f t="shared" si="1"/>
        <v>1.9909405022754088E-3</v>
      </c>
    </row>
    <row r="33" spans="1:7" x14ac:dyDescent="0.25">
      <c r="B33" s="23" t="s">
        <v>42</v>
      </c>
      <c r="D33" s="24">
        <v>200</v>
      </c>
      <c r="E33" s="22">
        <f t="shared" si="0"/>
        <v>1.6854879487611663E-2</v>
      </c>
      <c r="F33" s="22">
        <v>1.4800000000000001E-2</v>
      </c>
      <c r="G33" s="25">
        <f t="shared" si="1"/>
        <v>2.4945221641665261E-4</v>
      </c>
    </row>
    <row r="34" spans="1:7" x14ac:dyDescent="0.25">
      <c r="B34" s="23" t="s">
        <v>43</v>
      </c>
      <c r="D34" s="24">
        <v>138</v>
      </c>
      <c r="E34" s="22">
        <f t="shared" si="0"/>
        <v>1.1629866846452048E-2</v>
      </c>
      <c r="F34" s="22">
        <v>2.6599999999999999E-2</v>
      </c>
      <c r="G34" s="25">
        <f t="shared" si="1"/>
        <v>3.0935445811562445E-4</v>
      </c>
    </row>
    <row r="35" spans="1:7" x14ac:dyDescent="0.25">
      <c r="B35" s="23" t="s">
        <v>44</v>
      </c>
      <c r="D35" s="24">
        <v>-950</v>
      </c>
      <c r="E35" s="22">
        <f t="shared" si="0"/>
        <v>-8.0060677566155397E-2</v>
      </c>
      <c r="F35" s="22">
        <v>4.4999999999999997E-3</v>
      </c>
      <c r="G35" s="25">
        <f t="shared" si="1"/>
        <v>-3.6027304904769926E-4</v>
      </c>
    </row>
    <row r="36" spans="1:7" x14ac:dyDescent="0.25">
      <c r="B36" s="23" t="s">
        <v>45</v>
      </c>
      <c r="D36" s="24">
        <v>-1930</v>
      </c>
      <c r="E36" s="22">
        <f t="shared" si="0"/>
        <v>-0.16264958705545254</v>
      </c>
      <c r="F36" s="22">
        <v>-7.4749999999999997E-2</v>
      </c>
      <c r="G36" s="25">
        <f t="shared" si="1"/>
        <v>1.2158056632395078E-2</v>
      </c>
    </row>
    <row r="37" spans="1:7" ht="15.75" thickBot="1" x14ac:dyDescent="0.3">
      <c r="A37" s="29"/>
      <c r="B37" s="30"/>
      <c r="C37" s="15"/>
      <c r="D37" s="31">
        <f>SUM(D3:D36)</f>
        <v>11866</v>
      </c>
      <c r="E37" s="15"/>
      <c r="F37" s="32"/>
      <c r="G37" s="33">
        <f>SUM(G3:G36)</f>
        <v>4.0080524186752065E-2</v>
      </c>
    </row>
    <row r="38" spans="1:7" ht="16.5" thickTop="1" thickBot="1" x14ac:dyDescent="0.3">
      <c r="F38" s="29" t="s">
        <v>31</v>
      </c>
      <c r="G38" s="35">
        <f>G37</f>
        <v>4.0080524186752065E-2</v>
      </c>
    </row>
    <row r="39" spans="1:7" ht="15.75" thickTop="1" x14ac:dyDescent="0.25">
      <c r="A39" s="22" t="s">
        <v>58</v>
      </c>
    </row>
    <row r="40" spans="1:7" x14ac:dyDescent="0.25">
      <c r="A40" s="22" t="s">
        <v>52</v>
      </c>
    </row>
    <row r="41" spans="1:7" x14ac:dyDescent="0.25">
      <c r="A41" s="22" t="s">
        <v>48</v>
      </c>
    </row>
    <row r="42" spans="1:7" x14ac:dyDescent="0.25">
      <c r="A42" s="22" t="s">
        <v>53</v>
      </c>
    </row>
    <row r="43" spans="1:7" x14ac:dyDescent="0.25">
      <c r="A43" s="22" t="s">
        <v>54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Canadian Percific</vt:lpstr>
      <vt:lpstr>CN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dcterms:created xsi:type="dcterms:W3CDTF">2020-12-07T06:36:17Z</dcterms:created>
  <dcterms:modified xsi:type="dcterms:W3CDTF">2020-12-07T22:56:55Z</dcterms:modified>
</cp:coreProperties>
</file>